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4760" windowHeight="10425"/>
  </bookViews>
  <sheets>
    <sheet name="ПИР" sheetId="10" r:id="rId1"/>
  </sheets>
  <definedNames>
    <definedName name="_xlnm.Print_Area" localSheetId="0">ПИР!$A$1:$CO$62</definedName>
  </definedNames>
  <calcPr calcId="152511" fullPrecision="0"/>
</workbook>
</file>

<file path=xl/calcChain.xml><?xml version="1.0" encoding="utf-8"?>
<calcChain xmlns="http://schemas.openxmlformats.org/spreadsheetml/2006/main">
  <c r="BK40" i="10"/>
  <c r="BK45"/>
  <c r="BK46"/>
  <c r="BK48"/>
  <c r="BK49"/>
  <c r="BK41"/>
  <c r="BK30"/>
  <c r="BK26"/>
  <c r="BK17"/>
  <c r="BK21"/>
  <c r="BK42"/>
  <c r="CO49"/>
  <c r="CO50"/>
  <c r="CO51"/>
  <c r="CO47"/>
  <c r="CO48"/>
  <c r="CO38"/>
  <c r="CO22"/>
  <c r="CO13"/>
  <c r="CO12"/>
  <c r="CO34"/>
  <c r="CO35"/>
  <c r="CO36"/>
  <c r="CO37"/>
  <c r="BK43"/>
  <c r="BK44"/>
  <c r="BK31"/>
  <c r="BK32"/>
  <c r="BK33"/>
  <c r="BK35"/>
  <c r="BK36"/>
  <c r="BK50"/>
  <c r="BK37"/>
  <c r="BK51"/>
</calcChain>
</file>

<file path=xl/sharedStrings.xml><?xml version="1.0" encoding="utf-8"?>
<sst xmlns="http://schemas.openxmlformats.org/spreadsheetml/2006/main" count="100" uniqueCount="85">
  <si>
    <t>1</t>
  </si>
  <si>
    <t>Наименование  предприятия,  здания,  сооружения, стадии проектирования, этапа, вида</t>
  </si>
  <si>
    <t>проектных или изыскательских работ</t>
  </si>
  <si>
    <t>Наименование проектной (изыскательской) организации</t>
  </si>
  <si>
    <t>Наименование организации заказчика</t>
  </si>
  <si>
    <t>№ п/п</t>
  </si>
  <si>
    <t>2</t>
  </si>
  <si>
    <t>4</t>
  </si>
  <si>
    <t>Итого по смете</t>
  </si>
  <si>
    <t>(сумма прописью)</t>
  </si>
  <si>
    <t>Главный инженер проекта</t>
  </si>
  <si>
    <t>(подпись)</t>
  </si>
  <si>
    <t>(инициалы, фамилия)</t>
  </si>
  <si>
    <t>Составитель сметы</t>
  </si>
  <si>
    <t>Тигиева Е.В.</t>
  </si>
  <si>
    <t>Наименование и характеристика работ</t>
  </si>
  <si>
    <t>Обоснование</t>
  </si>
  <si>
    <t>Показатели</t>
  </si>
  <si>
    <t>Основной показатель проектируемого</t>
  </si>
  <si>
    <t>НДС 18%</t>
  </si>
  <si>
    <t>0,18</t>
  </si>
  <si>
    <t>ВСЕГО</t>
  </si>
  <si>
    <t>Составил:</t>
  </si>
  <si>
    <t>Районный коэффициент</t>
  </si>
  <si>
    <t>8%</t>
  </si>
  <si>
    <t>Итого в базовых ценах</t>
  </si>
  <si>
    <t>5</t>
  </si>
  <si>
    <t>Инженерные обследования строительных конструкций многоэтажных зданий</t>
  </si>
  <si>
    <t>Табл.5 Категория сложности многоэтажного здания</t>
  </si>
  <si>
    <t>Табл. 6 Категория сложности работ</t>
  </si>
  <si>
    <t>Обмерные работы для многоэтажных зданий</t>
  </si>
  <si>
    <t>СБЦП 81-2001-25 "Справочник базовых цен на обмерные работы и обследования зданий и сооружений", Приказ № 270/пр от 25.04.2016г.</t>
  </si>
  <si>
    <t>Проектные работы для многоэтажных зданий</t>
  </si>
  <si>
    <t>СБЦ 81-2001-05 "Нормативы подготовки технической документации для капитального ремонта зданий и сооружений жилищно-гражданского назначения", Приказ №96 от 12.03.2012</t>
  </si>
  <si>
    <t>ИТОГО стоимость обследований, обмерных и проектных работ</t>
  </si>
  <si>
    <t>2.1.</t>
  </si>
  <si>
    <t xml:space="preserve"> п. 9. Совмещенные покрытия или крыши</t>
  </si>
  <si>
    <t>п. 10. Кровля</t>
  </si>
  <si>
    <t>СМЕТА</t>
  </si>
  <si>
    <t>Основание</t>
  </si>
  <si>
    <t>Табл. 9, п. 9 - 17,2%</t>
  </si>
  <si>
    <t>Табл. 9, п. 10 - 3,4%</t>
  </si>
  <si>
    <t>на проектные и изыскательские работы</t>
  </si>
  <si>
    <t>п. 12. Крыши</t>
  </si>
  <si>
    <t>п. 13. Планы кровли со вскрытиями</t>
  </si>
  <si>
    <t>Табл. 8, п. 12 - 10,59%</t>
  </si>
  <si>
    <t>Табл. 8, п. 13 - 1,18%</t>
  </si>
  <si>
    <t>6</t>
  </si>
  <si>
    <t>Стоимость инженерного обследования строительных конструкций многоэтажных зданий</t>
  </si>
  <si>
    <t>Стоимость обмерных работ для многоэтажных зданий</t>
  </si>
  <si>
    <t>3</t>
  </si>
  <si>
    <t xml:space="preserve">п. 7. Ремонт (замена) кровли и ограждающих конструкций                                                                                                  Табл. 12, п. 7 - 2,1%                                              </t>
  </si>
  <si>
    <t>Стоимость проектных работ для многоэтажных зданий</t>
  </si>
  <si>
    <t>4.1.</t>
  </si>
  <si>
    <t>Итого по п. 4.1. в базовых ценах</t>
  </si>
  <si>
    <t>п. 18. Проект организации строительства (ПОС)                                                Табл. 12, п. 18 - 1%                                                                                               (2,1% х 4% / 96%)</t>
  </si>
  <si>
    <t xml:space="preserve"> п. 19. Сметная документация                                                                            Табл. 12, п. 19 - 1%                                                                                             (2,1% х 5% / 95%)</t>
  </si>
  <si>
    <t>Проектная документация, рабочая документация</t>
  </si>
  <si>
    <t>40% + 60%</t>
  </si>
  <si>
    <t>1.1.</t>
  </si>
  <si>
    <t>Итого по пунктам 1.1., 2.1.</t>
  </si>
  <si>
    <t>Техническое задание на выполнение проектных работ</t>
  </si>
  <si>
    <t>Индекс изменения стоимости проектных работ на 1 квартал 2018г.</t>
  </si>
  <si>
    <t>ИТОГО в ценах на 1 квартал 2018 г.</t>
  </si>
  <si>
    <t>Табл. 1 п. 1.3; трёхэтажное; а = 135,0; в = 0,01. Районный коэффициент: К= 1,08.                                                                                    Табл. 11, п. 1 - коэффициент 1,2.</t>
  </si>
  <si>
    <t>Ямальский район, с. Яр-Сале, ул. Советская, д. 27 А</t>
  </si>
  <si>
    <t>Табл. 4 (высота здания до 10 м)</t>
  </si>
  <si>
    <t>Vзд.= 8 123 м³, 3 этажа</t>
  </si>
  <si>
    <t>Табл. 2 (высота здания до 10 м)</t>
  </si>
  <si>
    <t>Табл. 10, п. 1</t>
  </si>
  <si>
    <t>(135,0 + 0,01 х 8123) х 1,08 х 1,2</t>
  </si>
  <si>
    <t>280,23408 х 2,1%</t>
  </si>
  <si>
    <t>280,23408 х 1%</t>
  </si>
  <si>
    <t xml:space="preserve"> п. 1. Фундаменты</t>
  </si>
  <si>
    <t>Табл. 9, п. 1 - 3,84%</t>
  </si>
  <si>
    <t>8123/100 х 251,8 х (3,84%+17,2%+3,4%) х 1,2</t>
  </si>
  <si>
    <t>п. 1. Планы фундаментов и фундаменты</t>
  </si>
  <si>
    <t>Табл. 8, п. 1 - 2,84%</t>
  </si>
  <si>
    <t>8123/100 х 328,6 х (2,84%+10,59%+1,18%) х 1,2</t>
  </si>
  <si>
    <t>11 532,61 х 4,17</t>
  </si>
  <si>
    <t xml:space="preserve">п. 1. Ремонт и усиление фундаментов (цоколя)                                                                                                 Табл. 12, п. 1 - 4,9%                                              </t>
  </si>
  <si>
    <t>280,23408 х 4,9%</t>
  </si>
  <si>
    <t>(13,73147+5,88492+2,80234+2,80234) х 1000</t>
  </si>
  <si>
    <t>25 221,07 х 4,17</t>
  </si>
  <si>
    <t>Письмо Минстроя РФ №13606-ХМ/09 от 04.04.2018.</t>
  </si>
</sst>
</file>

<file path=xl/styles.xml><?xml version="1.0" encoding="utf-8"?>
<styleSheet xmlns="http://schemas.openxmlformats.org/spreadsheetml/2006/main">
  <numFmts count="5">
    <numFmt numFmtId="172" formatCode="0.000"/>
    <numFmt numFmtId="173" formatCode="#,##0.000"/>
    <numFmt numFmtId="175" formatCode="#,##0.0"/>
    <numFmt numFmtId="176" formatCode="#,##0.0000"/>
    <numFmt numFmtId="177" formatCode="#,##0.00000"/>
  </numFmts>
  <fonts count="7"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 applyAlignment="1"/>
    <xf numFmtId="0" fontId="3" fillId="0" borderId="0" xfId="0" applyFont="1" applyAlignment="1"/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center" wrapText="1"/>
    </xf>
    <xf numFmtId="172" fontId="1" fillId="0" borderId="0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 vertical="top"/>
    </xf>
    <xf numFmtId="0" fontId="4" fillId="0" borderId="0" xfId="0" applyFont="1"/>
    <xf numFmtId="0" fontId="1" fillId="0" borderId="0" xfId="0" applyFont="1" applyBorder="1" applyAlignment="1">
      <alignment horizontal="right"/>
    </xf>
    <xf numFmtId="173" fontId="4" fillId="0" borderId="1" xfId="0" applyNumberFormat="1" applyFont="1" applyBorder="1" applyAlignment="1">
      <alignment horizontal="center"/>
    </xf>
    <xf numFmtId="172" fontId="1" fillId="0" borderId="2" xfId="0" applyNumberFormat="1" applyFont="1" applyBorder="1" applyAlignment="1">
      <alignment horizontal="center" vertical="center"/>
    </xf>
    <xf numFmtId="173" fontId="1" fillId="0" borderId="1" xfId="0" applyNumberFormat="1" applyFont="1" applyBorder="1" applyAlignment="1">
      <alignment horizontal="center"/>
    </xf>
    <xf numFmtId="17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72" fontId="4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Border="1" applyAlignment="1">
      <alignment wrapText="1"/>
    </xf>
    <xf numFmtId="49" fontId="6" fillId="0" borderId="0" xfId="0" applyNumberFormat="1" applyFont="1" applyBorder="1" applyAlignment="1"/>
    <xf numFmtId="49" fontId="6" fillId="0" borderId="5" xfId="0" applyNumberFormat="1" applyFont="1" applyBorder="1" applyAlignment="1"/>
    <xf numFmtId="0" fontId="6" fillId="0" borderId="0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/>
    </xf>
    <xf numFmtId="175" fontId="2" fillId="0" borderId="2" xfId="0" applyNumberFormat="1" applyFont="1" applyBorder="1" applyAlignment="1">
      <alignment horizontal="center" vertical="center" wrapText="1"/>
    </xf>
    <xf numFmtId="175" fontId="2" fillId="0" borderId="3" xfId="0" applyNumberFormat="1" applyFont="1" applyBorder="1" applyAlignment="1">
      <alignment horizontal="center" vertical="center" wrapText="1"/>
    </xf>
    <xf numFmtId="175" fontId="2" fillId="0" borderId="4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6" fillId="0" borderId="0" xfId="0" applyFont="1" applyBorder="1" applyAlignment="1">
      <alignment vertical="top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2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O62"/>
  <sheetViews>
    <sheetView tabSelected="1" view="pageBreakPreview" zoomScaleNormal="100" zoomScaleSheetLayoutView="100" workbookViewId="0">
      <selection activeCell="AB34" sqref="AB34:BJ34"/>
    </sheetView>
  </sheetViews>
  <sheetFormatPr defaultColWidth="0.85546875" defaultRowHeight="15.75"/>
  <cols>
    <col min="1" max="22" width="0.85546875" style="1" customWidth="1"/>
    <col min="23" max="23" width="3" style="1" customWidth="1"/>
    <col min="24" max="26" width="0.85546875" style="1" customWidth="1"/>
    <col min="27" max="27" width="20.7109375" style="1" customWidth="1"/>
    <col min="28" max="61" width="0.85546875" style="1" customWidth="1"/>
    <col min="62" max="62" width="4" style="1" customWidth="1"/>
    <col min="63" max="92" width="0.85546875" style="1" customWidth="1"/>
    <col min="93" max="93" width="0.140625" style="1" customWidth="1"/>
    <col min="94" max="16384" width="0.85546875" style="1"/>
  </cols>
  <sheetData>
    <row r="1" spans="1:93" s="2" customFormat="1" ht="15.75" customHeight="1">
      <c r="A1" s="3"/>
      <c r="B1" s="84" t="s">
        <v>38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3"/>
    </row>
    <row r="2" spans="1:93" s="4" customFormat="1" ht="15.75" customHeight="1">
      <c r="A2" s="85" t="s">
        <v>42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</row>
    <row r="3" spans="1:93" s="2" customFormat="1" ht="21.75" customHeight="1">
      <c r="A3" s="86" t="s">
        <v>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</row>
    <row r="4" spans="1:93" s="2" customFormat="1" ht="15.75" customHeight="1">
      <c r="A4" s="27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42" t="s">
        <v>65</v>
      </c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27"/>
      <c r="CL4" s="27"/>
      <c r="CM4" s="27"/>
      <c r="CN4" s="27"/>
      <c r="CO4" s="27"/>
    </row>
    <row r="5" spans="1:93" s="2" customFormat="1" ht="29.25" customHeight="1">
      <c r="A5" s="90" t="s">
        <v>3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28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27"/>
      <c r="CL5" s="27"/>
      <c r="CM5" s="27"/>
      <c r="CN5" s="27"/>
      <c r="CO5" s="27"/>
    </row>
    <row r="6" spans="1:93" s="2" customFormat="1" ht="15.75" customHeight="1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27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29"/>
      <c r="CL6" s="29"/>
      <c r="CM6" s="29"/>
      <c r="CN6" s="29"/>
      <c r="CO6" s="30"/>
    </row>
    <row r="7" spans="1:93" s="2" customFormat="1" ht="17.25" customHeight="1">
      <c r="A7" s="92" t="s">
        <v>39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27"/>
      <c r="AC7" s="89" t="s">
        <v>61</v>
      </c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29"/>
      <c r="CL7" s="29"/>
      <c r="CM7" s="29"/>
      <c r="CN7" s="29"/>
      <c r="CO7" s="30"/>
    </row>
    <row r="8" spans="1:93" s="2" customFormat="1" ht="12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5"/>
      <c r="W8" s="5"/>
      <c r="X8" s="5"/>
      <c r="Y8" s="5"/>
      <c r="Z8" s="5"/>
      <c r="AA8" s="5"/>
      <c r="AB8" s="5"/>
      <c r="AC8" s="5"/>
      <c r="AD8" s="5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</row>
    <row r="9" spans="1:93" ht="31.5" customHeight="1">
      <c r="A9" s="74" t="s">
        <v>5</v>
      </c>
      <c r="B9" s="74"/>
      <c r="C9" s="74"/>
      <c r="D9" s="74"/>
      <c r="E9" s="74"/>
      <c r="F9" s="74" t="s">
        <v>15</v>
      </c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 t="s">
        <v>16</v>
      </c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5" t="s">
        <v>17</v>
      </c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7"/>
    </row>
    <row r="10" spans="1:93" ht="53.25" hidden="1" customHeight="1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8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80"/>
    </row>
    <row r="11" spans="1:93" ht="15" customHeight="1">
      <c r="A11" s="81">
        <v>1</v>
      </c>
      <c r="B11" s="81"/>
      <c r="C11" s="81"/>
      <c r="D11" s="81"/>
      <c r="E11" s="81"/>
      <c r="F11" s="81">
        <v>2</v>
      </c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>
        <v>3</v>
      </c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2">
        <v>4</v>
      </c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18">
        <v>5</v>
      </c>
    </row>
    <row r="12" spans="1:93" ht="13.5" customHeight="1">
      <c r="A12" s="39"/>
      <c r="B12" s="40"/>
      <c r="C12" s="40"/>
      <c r="D12" s="40"/>
      <c r="E12" s="41"/>
      <c r="F12" s="32" t="s">
        <v>18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4"/>
      <c r="AB12" s="35" t="s">
        <v>67</v>
      </c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7"/>
      <c r="BK12" s="46">
        <v>8123</v>
      </c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17">
        <f>(90+0.01*2317)*3.92*1.25*0.04</f>
        <v>22.181000000000001</v>
      </c>
    </row>
    <row r="13" spans="1:93" ht="48" customHeight="1">
      <c r="A13" s="39" t="s">
        <v>0</v>
      </c>
      <c r="B13" s="40"/>
      <c r="C13" s="40"/>
      <c r="D13" s="40"/>
      <c r="E13" s="41"/>
      <c r="F13" s="32" t="s">
        <v>27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4"/>
      <c r="AB13" s="32" t="s">
        <v>31</v>
      </c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4"/>
      <c r="BK13" s="87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17">
        <f>(90+0.01*2317)*3.92*1.25*0.049</f>
        <v>27.172000000000001</v>
      </c>
    </row>
    <row r="14" spans="1:93" ht="25.5" customHeight="1">
      <c r="A14" s="39"/>
      <c r="B14" s="40"/>
      <c r="C14" s="40"/>
      <c r="D14" s="40"/>
      <c r="E14" s="41"/>
      <c r="F14" s="35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7"/>
      <c r="AB14" s="32" t="s">
        <v>28</v>
      </c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4"/>
      <c r="BK14" s="62">
        <v>1</v>
      </c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4"/>
      <c r="CO14" s="17"/>
    </row>
    <row r="15" spans="1:93" ht="12.75" customHeight="1">
      <c r="A15" s="39"/>
      <c r="B15" s="40"/>
      <c r="C15" s="40"/>
      <c r="D15" s="40"/>
      <c r="E15" s="41"/>
      <c r="F15" s="3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7"/>
      <c r="AB15" s="32" t="s">
        <v>29</v>
      </c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4"/>
      <c r="BK15" s="62">
        <v>1</v>
      </c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4"/>
      <c r="CO15" s="17"/>
    </row>
    <row r="16" spans="1:93" ht="12.75" customHeight="1">
      <c r="A16" s="39"/>
      <c r="B16" s="40"/>
      <c r="C16" s="40"/>
      <c r="D16" s="40"/>
      <c r="E16" s="41"/>
      <c r="F16" s="35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7"/>
      <c r="AB16" s="32" t="s">
        <v>66</v>
      </c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4"/>
      <c r="BK16" s="46">
        <v>251.8</v>
      </c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60"/>
      <c r="CO16" s="17"/>
    </row>
    <row r="17" spans="1:93" ht="11.25" customHeight="1">
      <c r="A17" s="19"/>
      <c r="B17" s="20"/>
      <c r="C17" s="20"/>
      <c r="D17" s="20"/>
      <c r="E17" s="21"/>
      <c r="F17" s="32" t="s">
        <v>73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4"/>
      <c r="AB17" s="32" t="s">
        <v>74</v>
      </c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4"/>
      <c r="BK17" s="93">
        <f>0.0384+0.172+0.034</f>
        <v>0.24440000000000001</v>
      </c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5"/>
      <c r="CO17" s="17"/>
    </row>
    <row r="18" spans="1:93" ht="11.25" customHeight="1">
      <c r="A18" s="19"/>
      <c r="B18" s="20"/>
      <c r="C18" s="20"/>
      <c r="D18" s="20"/>
      <c r="E18" s="21"/>
      <c r="F18" s="32" t="s">
        <v>36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4"/>
      <c r="AB18" s="32" t="s">
        <v>40</v>
      </c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4"/>
      <c r="BK18" s="96"/>
      <c r="BL18" s="97"/>
      <c r="BM18" s="97"/>
      <c r="BN18" s="97"/>
      <c r="BO18" s="97"/>
      <c r="BP18" s="97"/>
      <c r="BQ18" s="97"/>
      <c r="BR18" s="97"/>
      <c r="BS18" s="97"/>
      <c r="BT18" s="97"/>
      <c r="BU18" s="97"/>
      <c r="BV18" s="97"/>
      <c r="BW18" s="97"/>
      <c r="BX18" s="97"/>
      <c r="BY18" s="97"/>
      <c r="BZ18" s="97"/>
      <c r="CA18" s="97"/>
      <c r="CB18" s="97"/>
      <c r="CC18" s="97"/>
      <c r="CD18" s="97"/>
      <c r="CE18" s="97"/>
      <c r="CF18" s="97"/>
      <c r="CG18" s="97"/>
      <c r="CH18" s="97"/>
      <c r="CI18" s="97"/>
      <c r="CJ18" s="97"/>
      <c r="CK18" s="97"/>
      <c r="CL18" s="97"/>
      <c r="CM18" s="97"/>
      <c r="CN18" s="98"/>
      <c r="CO18" s="17"/>
    </row>
    <row r="19" spans="1:93" ht="13.5" customHeight="1">
      <c r="A19" s="19"/>
      <c r="B19" s="20"/>
      <c r="C19" s="20"/>
      <c r="D19" s="20"/>
      <c r="E19" s="21"/>
      <c r="F19" s="32" t="s">
        <v>37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4"/>
      <c r="AB19" s="32" t="s">
        <v>41</v>
      </c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4"/>
      <c r="BK19" s="99"/>
      <c r="BL19" s="100"/>
      <c r="BM19" s="100"/>
      <c r="BN19" s="100"/>
      <c r="BO19" s="100"/>
      <c r="BP19" s="100"/>
      <c r="BQ19" s="100"/>
      <c r="BR19" s="100"/>
      <c r="BS19" s="100"/>
      <c r="BT19" s="100"/>
      <c r="BU19" s="100"/>
      <c r="BV19" s="100"/>
      <c r="BW19" s="100"/>
      <c r="BX19" s="100"/>
      <c r="BY19" s="100"/>
      <c r="BZ19" s="100"/>
      <c r="CA19" s="100"/>
      <c r="CB19" s="100"/>
      <c r="CC19" s="100"/>
      <c r="CD19" s="100"/>
      <c r="CE19" s="100"/>
      <c r="CF19" s="100"/>
      <c r="CG19" s="100"/>
      <c r="CH19" s="100"/>
      <c r="CI19" s="100"/>
      <c r="CJ19" s="100"/>
      <c r="CK19" s="100"/>
      <c r="CL19" s="100"/>
      <c r="CM19" s="100"/>
      <c r="CN19" s="101"/>
      <c r="CO19" s="17"/>
    </row>
    <row r="20" spans="1:93" ht="13.5" customHeight="1">
      <c r="A20" s="19"/>
      <c r="B20" s="20"/>
      <c r="C20" s="20"/>
      <c r="D20" s="20"/>
      <c r="E20" s="21"/>
      <c r="F20" s="35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7"/>
      <c r="AB20" s="32" t="s">
        <v>69</v>
      </c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4"/>
      <c r="BK20" s="43">
        <v>1.2</v>
      </c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5"/>
      <c r="CO20" s="17"/>
    </row>
    <row r="21" spans="1:93" ht="24" customHeight="1">
      <c r="A21" s="39" t="s">
        <v>59</v>
      </c>
      <c r="B21" s="40"/>
      <c r="C21" s="40"/>
      <c r="D21" s="40"/>
      <c r="E21" s="41"/>
      <c r="F21" s="32" t="s">
        <v>48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4"/>
      <c r="AB21" s="35" t="s">
        <v>75</v>
      </c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7"/>
      <c r="BK21" s="46">
        <f>BK12/100*BK16*BK17*BK20</f>
        <v>5998.67</v>
      </c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60"/>
      <c r="CO21" s="17"/>
    </row>
    <row r="22" spans="1:93" ht="48" customHeight="1">
      <c r="A22" s="39" t="s">
        <v>6</v>
      </c>
      <c r="B22" s="40"/>
      <c r="C22" s="40"/>
      <c r="D22" s="40"/>
      <c r="E22" s="41"/>
      <c r="F22" s="32" t="s">
        <v>30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4"/>
      <c r="AB22" s="32" t="s">
        <v>31</v>
      </c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4"/>
      <c r="BK22" s="46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17">
        <f>(90+0.01*2317)*3.92*1.25*0.021</f>
        <v>11.645</v>
      </c>
    </row>
    <row r="23" spans="1:93" ht="22.5" customHeight="1">
      <c r="A23" s="39"/>
      <c r="B23" s="40"/>
      <c r="C23" s="40"/>
      <c r="D23" s="40"/>
      <c r="E23" s="41"/>
      <c r="F23" s="32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4"/>
      <c r="AB23" s="32" t="s">
        <v>28</v>
      </c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4"/>
      <c r="BK23" s="62">
        <v>1</v>
      </c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17"/>
    </row>
    <row r="24" spans="1:93" ht="15" customHeight="1">
      <c r="A24" s="39"/>
      <c r="B24" s="40"/>
      <c r="C24" s="40"/>
      <c r="D24" s="40"/>
      <c r="E24" s="41"/>
      <c r="F24" s="32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4"/>
      <c r="AB24" s="32" t="s">
        <v>29</v>
      </c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4"/>
      <c r="BK24" s="62">
        <v>1</v>
      </c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17"/>
    </row>
    <row r="25" spans="1:93" ht="13.5" customHeight="1">
      <c r="A25" s="39"/>
      <c r="B25" s="40"/>
      <c r="C25" s="40"/>
      <c r="D25" s="40"/>
      <c r="E25" s="41"/>
      <c r="F25" s="32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4"/>
      <c r="AB25" s="32" t="s">
        <v>68</v>
      </c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4"/>
      <c r="BK25" s="46">
        <v>328.6</v>
      </c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17"/>
    </row>
    <row r="26" spans="1:93" ht="12" customHeight="1">
      <c r="A26" s="19"/>
      <c r="B26" s="20"/>
      <c r="C26" s="20"/>
      <c r="D26" s="20"/>
      <c r="E26" s="21"/>
      <c r="F26" s="32" t="s">
        <v>76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4"/>
      <c r="AB26" s="32" t="s">
        <v>77</v>
      </c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4"/>
      <c r="BK26" s="93">
        <f>0.0284+0.1059+0.0118</f>
        <v>0.14610000000000001</v>
      </c>
      <c r="BL26" s="94"/>
      <c r="BM26" s="94"/>
      <c r="BN26" s="94"/>
      <c r="BO26" s="94"/>
      <c r="BP26" s="94"/>
      <c r="BQ26" s="94"/>
      <c r="BR26" s="94"/>
      <c r="BS26" s="94"/>
      <c r="BT26" s="94"/>
      <c r="BU26" s="94"/>
      <c r="BV26" s="94"/>
      <c r="BW26" s="94"/>
      <c r="BX26" s="94"/>
      <c r="BY26" s="94"/>
      <c r="BZ26" s="94"/>
      <c r="CA26" s="94"/>
      <c r="CB26" s="94"/>
      <c r="CC26" s="94"/>
      <c r="CD26" s="94"/>
      <c r="CE26" s="94"/>
      <c r="CF26" s="94"/>
      <c r="CG26" s="94"/>
      <c r="CH26" s="94"/>
      <c r="CI26" s="94"/>
      <c r="CJ26" s="94"/>
      <c r="CK26" s="94"/>
      <c r="CL26" s="94"/>
      <c r="CM26" s="94"/>
      <c r="CN26" s="95"/>
      <c r="CO26" s="17"/>
    </row>
    <row r="27" spans="1:93" ht="12" customHeight="1">
      <c r="A27" s="19"/>
      <c r="B27" s="20"/>
      <c r="C27" s="20"/>
      <c r="D27" s="20"/>
      <c r="E27" s="21"/>
      <c r="F27" s="32" t="s">
        <v>43</v>
      </c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4"/>
      <c r="AB27" s="32" t="s">
        <v>45</v>
      </c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4"/>
      <c r="BK27" s="96"/>
      <c r="BL27" s="97"/>
      <c r="BM27" s="97"/>
      <c r="BN27" s="97"/>
      <c r="BO27" s="97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  <c r="CA27" s="97"/>
      <c r="CB27" s="97"/>
      <c r="CC27" s="97"/>
      <c r="CD27" s="97"/>
      <c r="CE27" s="97"/>
      <c r="CF27" s="97"/>
      <c r="CG27" s="97"/>
      <c r="CH27" s="97"/>
      <c r="CI27" s="97"/>
      <c r="CJ27" s="97"/>
      <c r="CK27" s="97"/>
      <c r="CL27" s="97"/>
      <c r="CM27" s="97"/>
      <c r="CN27" s="98"/>
      <c r="CO27" s="17"/>
    </row>
    <row r="28" spans="1:93" ht="12.75" customHeight="1">
      <c r="A28" s="19"/>
      <c r="B28" s="20"/>
      <c r="C28" s="20"/>
      <c r="D28" s="20"/>
      <c r="E28" s="21"/>
      <c r="F28" s="32" t="s">
        <v>44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4"/>
      <c r="AB28" s="32" t="s">
        <v>46</v>
      </c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4"/>
      <c r="BK28" s="99"/>
      <c r="BL28" s="100"/>
      <c r="BM28" s="100"/>
      <c r="BN28" s="100"/>
      <c r="BO28" s="100"/>
      <c r="BP28" s="100"/>
      <c r="BQ28" s="100"/>
      <c r="BR28" s="100"/>
      <c r="BS28" s="100"/>
      <c r="BT28" s="100"/>
      <c r="BU28" s="100"/>
      <c r="BV28" s="100"/>
      <c r="BW28" s="100"/>
      <c r="BX28" s="100"/>
      <c r="BY28" s="100"/>
      <c r="BZ28" s="100"/>
      <c r="CA28" s="100"/>
      <c r="CB28" s="100"/>
      <c r="CC28" s="100"/>
      <c r="CD28" s="100"/>
      <c r="CE28" s="100"/>
      <c r="CF28" s="100"/>
      <c r="CG28" s="100"/>
      <c r="CH28" s="100"/>
      <c r="CI28" s="100"/>
      <c r="CJ28" s="100"/>
      <c r="CK28" s="100"/>
      <c r="CL28" s="100"/>
      <c r="CM28" s="100"/>
      <c r="CN28" s="101"/>
      <c r="CO28" s="17"/>
    </row>
    <row r="29" spans="1:93" ht="13.5" customHeight="1">
      <c r="A29" s="19"/>
      <c r="B29" s="20"/>
      <c r="C29" s="20"/>
      <c r="D29" s="20"/>
      <c r="E29" s="21"/>
      <c r="F29" s="35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7"/>
      <c r="AB29" s="32" t="s">
        <v>69</v>
      </c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4"/>
      <c r="BK29" s="43">
        <v>1.2</v>
      </c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5"/>
      <c r="CO29" s="17"/>
    </row>
    <row r="30" spans="1:93" ht="24" customHeight="1">
      <c r="A30" s="39" t="s">
        <v>35</v>
      </c>
      <c r="B30" s="40"/>
      <c r="C30" s="40"/>
      <c r="D30" s="40"/>
      <c r="E30" s="41"/>
      <c r="F30" s="32" t="s">
        <v>49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4"/>
      <c r="AB30" s="35" t="s">
        <v>78</v>
      </c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7"/>
      <c r="BK30" s="46">
        <f>BK12/100*BK25*BK26*BK29</f>
        <v>4679.67</v>
      </c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60"/>
      <c r="CO30" s="17"/>
    </row>
    <row r="31" spans="1:93" ht="12.75" customHeight="1">
      <c r="A31" s="19"/>
      <c r="B31" s="20"/>
      <c r="C31" s="20"/>
      <c r="D31" s="20"/>
      <c r="E31" s="21"/>
      <c r="F31" s="32" t="s">
        <v>60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4"/>
      <c r="AB31" s="35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7"/>
      <c r="BK31" s="46">
        <f>BK21+BK30</f>
        <v>10678.34</v>
      </c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60"/>
      <c r="CO31" s="17"/>
    </row>
    <row r="32" spans="1:93" ht="15.75" customHeight="1">
      <c r="A32" s="19"/>
      <c r="B32" s="20"/>
      <c r="C32" s="20"/>
      <c r="D32" s="20"/>
      <c r="E32" s="21"/>
      <c r="F32" s="32" t="s">
        <v>23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4"/>
      <c r="AB32" s="35" t="s">
        <v>24</v>
      </c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7"/>
      <c r="BK32" s="46">
        <f>BK31*0.08</f>
        <v>854.27</v>
      </c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60"/>
      <c r="CO32" s="17"/>
    </row>
    <row r="33" spans="1:93" s="12" customFormat="1" ht="15.75" customHeight="1">
      <c r="A33" s="23"/>
      <c r="B33" s="24"/>
      <c r="C33" s="24"/>
      <c r="D33" s="24"/>
      <c r="E33" s="25"/>
      <c r="F33" s="51" t="s">
        <v>25</v>
      </c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3"/>
      <c r="AB33" s="54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6"/>
      <c r="BK33" s="57">
        <f>BK31+BK32</f>
        <v>11532.61</v>
      </c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9"/>
      <c r="CO33" s="26"/>
    </row>
    <row r="34" spans="1:93" ht="27" customHeight="1">
      <c r="A34" s="39" t="s">
        <v>50</v>
      </c>
      <c r="B34" s="40"/>
      <c r="C34" s="40"/>
      <c r="D34" s="40"/>
      <c r="E34" s="41"/>
      <c r="F34" s="32" t="s">
        <v>62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4"/>
      <c r="AB34" s="32" t="s">
        <v>84</v>
      </c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4"/>
      <c r="BK34" s="46">
        <v>3.83</v>
      </c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17">
        <f>(90+0.01*2317)*3.92*1.25*0.01</f>
        <v>5.5449999999999999</v>
      </c>
    </row>
    <row r="35" spans="1:93" ht="12.75" customHeight="1">
      <c r="A35" s="39"/>
      <c r="B35" s="40"/>
      <c r="C35" s="40"/>
      <c r="D35" s="40"/>
      <c r="E35" s="41"/>
      <c r="F35" s="32" t="s">
        <v>63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4"/>
      <c r="AB35" s="35" t="s">
        <v>79</v>
      </c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7"/>
      <c r="BK35" s="46">
        <f>BK33*BK34</f>
        <v>44169.9</v>
      </c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15">
        <f>SUM(CO31:CO34)</f>
        <v>5.5449999999999999</v>
      </c>
    </row>
    <row r="36" spans="1:93" ht="12" customHeight="1">
      <c r="A36" s="39"/>
      <c r="B36" s="40"/>
      <c r="C36" s="40"/>
      <c r="D36" s="40"/>
      <c r="E36" s="41"/>
      <c r="F36" s="32" t="s">
        <v>19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4"/>
      <c r="AB36" s="35" t="s">
        <v>20</v>
      </c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7"/>
      <c r="BK36" s="46">
        <f>BK35*0.18</f>
        <v>7950.58</v>
      </c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16" t="e">
        <f>#REF!*0.18</f>
        <v>#REF!</v>
      </c>
    </row>
    <row r="37" spans="1:93" s="12" customFormat="1" ht="10.5" customHeight="1">
      <c r="A37" s="48"/>
      <c r="B37" s="49"/>
      <c r="C37" s="49"/>
      <c r="D37" s="49"/>
      <c r="E37" s="50"/>
      <c r="F37" s="51" t="s">
        <v>21</v>
      </c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3"/>
      <c r="AB37" s="54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6"/>
      <c r="BK37" s="57">
        <f>BK35+BK36</f>
        <v>52120.480000000003</v>
      </c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14" t="e">
        <f>CO36+#REF!</f>
        <v>#REF!</v>
      </c>
    </row>
    <row r="38" spans="1:93" ht="60" customHeight="1">
      <c r="A38" s="39" t="s">
        <v>7</v>
      </c>
      <c r="B38" s="40"/>
      <c r="C38" s="40"/>
      <c r="D38" s="40"/>
      <c r="E38" s="41"/>
      <c r="F38" s="32" t="s">
        <v>32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4"/>
      <c r="AB38" s="32" t="s">
        <v>33</v>
      </c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4"/>
      <c r="BK38" s="46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17">
        <f>(90+0.01*2317)*3.92*1.25*0.021</f>
        <v>11.645</v>
      </c>
    </row>
    <row r="39" spans="1:93" ht="14.25" customHeight="1">
      <c r="A39" s="39"/>
      <c r="B39" s="40"/>
      <c r="C39" s="40"/>
      <c r="D39" s="40"/>
      <c r="E39" s="41"/>
      <c r="F39" s="32" t="s">
        <v>57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4"/>
      <c r="AB39" s="35" t="s">
        <v>58</v>
      </c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7"/>
      <c r="BK39" s="46">
        <v>1</v>
      </c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17"/>
    </row>
    <row r="40" spans="1:93" ht="39.75" customHeight="1">
      <c r="A40" s="39"/>
      <c r="B40" s="40"/>
      <c r="C40" s="40"/>
      <c r="D40" s="40"/>
      <c r="E40" s="41"/>
      <c r="F40" s="32" t="s">
        <v>64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4"/>
      <c r="AB40" s="35" t="s">
        <v>70</v>
      </c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7"/>
      <c r="BK40" s="68">
        <f>(135+0.01*BK12)*1.08*1.2*BK39</f>
        <v>280.23408000000001</v>
      </c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69"/>
      <c r="CA40" s="69"/>
      <c r="CB40" s="69"/>
      <c r="CC40" s="69"/>
      <c r="CD40" s="69"/>
      <c r="CE40" s="69"/>
      <c r="CF40" s="69"/>
      <c r="CG40" s="69"/>
      <c r="CH40" s="69"/>
      <c r="CI40" s="69"/>
      <c r="CJ40" s="69"/>
      <c r="CK40" s="69"/>
      <c r="CL40" s="69"/>
      <c r="CM40" s="69"/>
      <c r="CN40" s="69"/>
      <c r="CO40" s="17"/>
    </row>
    <row r="41" spans="1:93" ht="36.75" customHeight="1">
      <c r="A41" s="39"/>
      <c r="B41" s="40"/>
      <c r="C41" s="40"/>
      <c r="D41" s="40"/>
      <c r="E41" s="41"/>
      <c r="F41" s="32" t="s">
        <v>80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4"/>
      <c r="AB41" s="35" t="s">
        <v>81</v>
      </c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7"/>
      <c r="BK41" s="61">
        <f>BK40*0.049</f>
        <v>13.73147</v>
      </c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17"/>
    </row>
    <row r="42" spans="1:93" ht="36.75" customHeight="1">
      <c r="A42" s="39"/>
      <c r="B42" s="40"/>
      <c r="C42" s="40"/>
      <c r="D42" s="40"/>
      <c r="E42" s="41"/>
      <c r="F42" s="32" t="s">
        <v>51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4"/>
      <c r="AB42" s="35" t="s">
        <v>71</v>
      </c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7"/>
      <c r="BK42" s="61">
        <f>BK40*0.021</f>
        <v>5.8849200000000002</v>
      </c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17"/>
    </row>
    <row r="43" spans="1:93" ht="37.5" customHeight="1">
      <c r="A43" s="39"/>
      <c r="B43" s="40"/>
      <c r="C43" s="40"/>
      <c r="D43" s="40"/>
      <c r="E43" s="41"/>
      <c r="F43" s="32" t="s">
        <v>55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4"/>
      <c r="AB43" s="35" t="s">
        <v>72</v>
      </c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7"/>
      <c r="BK43" s="61">
        <f>BK40*0.01</f>
        <v>2.8023400000000001</v>
      </c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17"/>
    </row>
    <row r="44" spans="1:93" ht="37.5" customHeight="1">
      <c r="A44" s="39"/>
      <c r="B44" s="40"/>
      <c r="C44" s="40"/>
      <c r="D44" s="40"/>
      <c r="E44" s="41"/>
      <c r="F44" s="32" t="s">
        <v>56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4"/>
      <c r="AB44" s="35" t="s">
        <v>72</v>
      </c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7"/>
      <c r="BK44" s="61">
        <f>BK40*0.01</f>
        <v>2.8023400000000001</v>
      </c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17"/>
    </row>
    <row r="45" spans="1:93" ht="34.5" customHeight="1">
      <c r="A45" s="39" t="s">
        <v>53</v>
      </c>
      <c r="B45" s="40"/>
      <c r="C45" s="40"/>
      <c r="D45" s="40"/>
      <c r="E45" s="41"/>
      <c r="F45" s="32" t="s">
        <v>52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4"/>
      <c r="AB45" s="35" t="s">
        <v>82</v>
      </c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7"/>
      <c r="BK45" s="46">
        <f>(BK41+BK42+BK43+BK44)*1000</f>
        <v>25221.07</v>
      </c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60"/>
      <c r="CO45" s="17"/>
    </row>
    <row r="46" spans="1:93" s="12" customFormat="1" ht="15.75" customHeight="1">
      <c r="A46" s="23"/>
      <c r="B46" s="24"/>
      <c r="C46" s="24"/>
      <c r="D46" s="24"/>
      <c r="E46" s="25"/>
      <c r="F46" s="51" t="s">
        <v>54</v>
      </c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3"/>
      <c r="AB46" s="54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6"/>
      <c r="BK46" s="57">
        <f>BK45</f>
        <v>25221.07</v>
      </c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  <c r="CN46" s="59"/>
      <c r="CO46" s="26"/>
    </row>
    <row r="47" spans="1:93" ht="30.75" customHeight="1">
      <c r="A47" s="39" t="s">
        <v>26</v>
      </c>
      <c r="B47" s="40"/>
      <c r="C47" s="40"/>
      <c r="D47" s="40"/>
      <c r="E47" s="41"/>
      <c r="F47" s="32" t="s">
        <v>62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4"/>
      <c r="AB47" s="32" t="s">
        <v>84</v>
      </c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4"/>
      <c r="BK47" s="46">
        <v>3.83</v>
      </c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17">
        <f>(90+0.01*2317)*3.92*1.25*0.01</f>
        <v>5.5449999999999999</v>
      </c>
    </row>
    <row r="48" spans="1:93" ht="12.75" customHeight="1">
      <c r="A48" s="39"/>
      <c r="B48" s="40"/>
      <c r="C48" s="40"/>
      <c r="D48" s="40"/>
      <c r="E48" s="41"/>
      <c r="F48" s="32" t="s">
        <v>63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4"/>
      <c r="AB48" s="35" t="s">
        <v>83</v>
      </c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7"/>
      <c r="BK48" s="46">
        <f>BK46*BK47</f>
        <v>96596.7</v>
      </c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15">
        <f>SUM(CO46:CO47)</f>
        <v>5.5449999999999999</v>
      </c>
    </row>
    <row r="49" spans="1:93" ht="12" customHeight="1">
      <c r="A49" s="39"/>
      <c r="B49" s="40"/>
      <c r="C49" s="40"/>
      <c r="D49" s="40"/>
      <c r="E49" s="41"/>
      <c r="F49" s="32" t="s">
        <v>19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4"/>
      <c r="AB49" s="35" t="s">
        <v>20</v>
      </c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7"/>
      <c r="BK49" s="46">
        <f>BK48*0.18</f>
        <v>17387.41</v>
      </c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16" t="e">
        <f>#REF!*0.18</f>
        <v>#REF!</v>
      </c>
    </row>
    <row r="50" spans="1:93" s="12" customFormat="1" ht="10.5" customHeight="1">
      <c r="A50" s="48"/>
      <c r="B50" s="49"/>
      <c r="C50" s="49"/>
      <c r="D50" s="49"/>
      <c r="E50" s="50"/>
      <c r="F50" s="51" t="s">
        <v>21</v>
      </c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3"/>
      <c r="AB50" s="54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6"/>
      <c r="BK50" s="57">
        <f>BK48+BK49</f>
        <v>113984.11</v>
      </c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14" t="e">
        <f>CO49+#REF!</f>
        <v>#REF!</v>
      </c>
    </row>
    <row r="51" spans="1:93" s="12" customFormat="1" ht="32.25" customHeight="1">
      <c r="A51" s="48" t="s">
        <v>47</v>
      </c>
      <c r="B51" s="49"/>
      <c r="C51" s="49"/>
      <c r="D51" s="49"/>
      <c r="E51" s="50"/>
      <c r="F51" s="51" t="s">
        <v>34</v>
      </c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3"/>
      <c r="AB51" s="54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6"/>
      <c r="BK51" s="57">
        <f>BK37+BK50</f>
        <v>166104.59</v>
      </c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58"/>
      <c r="CO51" s="14" t="e">
        <f>CO50+#REF!</f>
        <v>#REF!</v>
      </c>
    </row>
    <row r="52" spans="1:93" ht="15" customHeight="1">
      <c r="A52" s="6"/>
      <c r="B52" s="6"/>
      <c r="C52" s="6"/>
      <c r="D52" s="6"/>
      <c r="E52" s="6"/>
      <c r="F52" s="6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9"/>
    </row>
    <row r="53" spans="1:93" ht="18.75" customHeight="1">
      <c r="B53" s="72" t="s">
        <v>8</v>
      </c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</row>
    <row r="54" spans="1:93" s="10" customFormat="1" ht="12">
      <c r="O54" s="11"/>
      <c r="P54" s="11"/>
      <c r="Q54" s="11"/>
      <c r="R54" s="11"/>
      <c r="S54" s="11"/>
      <c r="T54" s="67" t="s">
        <v>9</v>
      </c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</row>
    <row r="55" spans="1:93" ht="31.5" hidden="1" customHeight="1">
      <c r="F55" s="12" t="s">
        <v>10</v>
      </c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5"/>
      <c r="BL55" s="13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</row>
    <row r="56" spans="1:93" s="10" customFormat="1" ht="12" hidden="1">
      <c r="AN56" s="67" t="s">
        <v>11</v>
      </c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11"/>
      <c r="BL56" s="11"/>
      <c r="BM56" s="67" t="s">
        <v>12</v>
      </c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</row>
    <row r="57" spans="1:93" ht="31.5" hidden="1" customHeight="1">
      <c r="F57" s="12" t="s">
        <v>13</v>
      </c>
      <c r="AE57" s="13"/>
      <c r="AF57" s="13"/>
      <c r="AG57" s="13"/>
      <c r="AH57" s="13"/>
      <c r="AI57" s="13"/>
      <c r="AJ57" s="13"/>
      <c r="AK57" s="13"/>
      <c r="AL57" s="13"/>
      <c r="AM57" s="13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5"/>
      <c r="BL57" s="13"/>
      <c r="BM57" s="66" t="s">
        <v>14</v>
      </c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</row>
    <row r="58" spans="1:93" s="10" customFormat="1" ht="12.75" hidden="1" customHeight="1">
      <c r="AE58" s="11"/>
      <c r="AF58" s="11"/>
      <c r="AG58" s="11"/>
      <c r="AH58" s="11"/>
      <c r="AI58" s="11"/>
      <c r="AJ58" s="11"/>
      <c r="AK58" s="11"/>
      <c r="AL58" s="11"/>
      <c r="AM58" s="11"/>
      <c r="AN58" s="67" t="s">
        <v>11</v>
      </c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11"/>
      <c r="BL58" s="11"/>
      <c r="BM58" s="67" t="s">
        <v>12</v>
      </c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</row>
    <row r="59" spans="1:93" s="10" customFormat="1" ht="12.75" customHeight="1"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</row>
    <row r="60" spans="1:93" ht="14.25" customHeight="1">
      <c r="F60" s="70" t="s">
        <v>22</v>
      </c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3"/>
      <c r="AR60" s="3"/>
      <c r="AS60" s="3"/>
      <c r="AT60" s="3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</row>
    <row r="61" spans="1:93" s="10" customFormat="1" ht="12.75" customHeight="1">
      <c r="AA61" s="65" t="s">
        <v>11</v>
      </c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22"/>
      <c r="AR61" s="22"/>
      <c r="AS61" s="22"/>
      <c r="AT61" s="22"/>
      <c r="AU61" s="65" t="s">
        <v>12</v>
      </c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</row>
    <row r="62" spans="1:93" s="10" customFormat="1" ht="12.75" customHeight="1"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</row>
  </sheetData>
  <mergeCells count="178">
    <mergeCell ref="BK17:CN19"/>
    <mergeCell ref="F26:AA26"/>
    <mergeCell ref="AB26:BJ26"/>
    <mergeCell ref="BK26:CN28"/>
    <mergeCell ref="A41:E41"/>
    <mergeCell ref="F41:AA41"/>
    <mergeCell ref="AB41:BJ41"/>
    <mergeCell ref="BK41:CN41"/>
    <mergeCell ref="A34:E34"/>
    <mergeCell ref="BK39:CN39"/>
    <mergeCell ref="B1:CN1"/>
    <mergeCell ref="A2:CO2"/>
    <mergeCell ref="A3:CO3"/>
    <mergeCell ref="A13:E13"/>
    <mergeCell ref="A13:E13"/>
    <mergeCell ref="BK13:CN13"/>
    <mergeCell ref="AC7:CJ7"/>
    <mergeCell ref="A5:AA5"/>
    <mergeCell ref="AC5:CJ5"/>
    <mergeCell ref="A7:AA7"/>
    <mergeCell ref="F11:AA11"/>
    <mergeCell ref="AB11:BJ11"/>
    <mergeCell ref="BK11:CN11"/>
    <mergeCell ref="F39:AA39"/>
    <mergeCell ref="AB39:BJ39"/>
    <mergeCell ref="F33:AA33"/>
    <mergeCell ref="AB33:BJ33"/>
    <mergeCell ref="F17:AA17"/>
    <mergeCell ref="AB38:BJ38"/>
    <mergeCell ref="F35:AA35"/>
    <mergeCell ref="A9:E10"/>
    <mergeCell ref="F9:AA10"/>
    <mergeCell ref="AB9:BJ10"/>
    <mergeCell ref="BK9:CO10"/>
    <mergeCell ref="BK33:CN33"/>
    <mergeCell ref="AB14:BJ14"/>
    <mergeCell ref="AB17:BJ17"/>
    <mergeCell ref="F32:AA32"/>
    <mergeCell ref="A11:E11"/>
    <mergeCell ref="F18:AA18"/>
    <mergeCell ref="A39:E39"/>
    <mergeCell ref="AB32:BJ32"/>
    <mergeCell ref="BK32:CN32"/>
    <mergeCell ref="BK12:CN12"/>
    <mergeCell ref="BK14:CN14"/>
    <mergeCell ref="BK36:CN36"/>
    <mergeCell ref="AB37:BJ37"/>
    <mergeCell ref="AB35:BJ35"/>
    <mergeCell ref="BK34:CN34"/>
    <mergeCell ref="F34:AA34"/>
    <mergeCell ref="B53:S53"/>
    <mergeCell ref="T53:CO53"/>
    <mergeCell ref="BM58:CO58"/>
    <mergeCell ref="A37:E37"/>
    <mergeCell ref="F37:AA37"/>
    <mergeCell ref="A38:E38"/>
    <mergeCell ref="BM56:CO56"/>
    <mergeCell ref="F38:AA38"/>
    <mergeCell ref="T54:CO54"/>
    <mergeCell ref="AB40:BJ40"/>
    <mergeCell ref="BK40:CN40"/>
    <mergeCell ref="AB45:BJ45"/>
    <mergeCell ref="F60:Z60"/>
    <mergeCell ref="AA60:AP60"/>
    <mergeCell ref="AU60:CO60"/>
    <mergeCell ref="AN55:BJ55"/>
    <mergeCell ref="BM55:CO55"/>
    <mergeCell ref="AN56:BJ56"/>
    <mergeCell ref="F46:AA46"/>
    <mergeCell ref="AB46:BJ46"/>
    <mergeCell ref="AU61:CO61"/>
    <mergeCell ref="AN57:BJ57"/>
    <mergeCell ref="BM57:CO57"/>
    <mergeCell ref="AA61:AP61"/>
    <mergeCell ref="A35:E35"/>
    <mergeCell ref="AN58:BJ58"/>
    <mergeCell ref="BK38:CN38"/>
    <mergeCell ref="A40:E40"/>
    <mergeCell ref="F40:AA40"/>
    <mergeCell ref="BK42:CN42"/>
    <mergeCell ref="AB34:BJ34"/>
    <mergeCell ref="A36:E36"/>
    <mergeCell ref="F36:AA36"/>
    <mergeCell ref="AB36:BJ36"/>
    <mergeCell ref="A12:E12"/>
    <mergeCell ref="F12:AA12"/>
    <mergeCell ref="AB12:BJ12"/>
    <mergeCell ref="F15:AA15"/>
    <mergeCell ref="AB15:BJ15"/>
    <mergeCell ref="A16:E16"/>
    <mergeCell ref="F16:AA16"/>
    <mergeCell ref="AB16:BJ16"/>
    <mergeCell ref="BK16:CN16"/>
    <mergeCell ref="A15:E15"/>
    <mergeCell ref="A14:E14"/>
    <mergeCell ref="F14:AA14"/>
    <mergeCell ref="A21:E21"/>
    <mergeCell ref="F21:AA21"/>
    <mergeCell ref="AB21:BJ21"/>
    <mergeCell ref="BK21:CN21"/>
    <mergeCell ref="A22:E22"/>
    <mergeCell ref="F22:AA22"/>
    <mergeCell ref="AB22:BJ22"/>
    <mergeCell ref="BK22:CN22"/>
    <mergeCell ref="A23:E23"/>
    <mergeCell ref="F23:AA23"/>
    <mergeCell ref="AB23:BJ23"/>
    <mergeCell ref="BK23:CN23"/>
    <mergeCell ref="A24:E24"/>
    <mergeCell ref="F24:AA24"/>
    <mergeCell ref="AB24:BJ24"/>
    <mergeCell ref="BK24:CN24"/>
    <mergeCell ref="A25:E25"/>
    <mergeCell ref="F25:AA25"/>
    <mergeCell ref="AB25:BJ25"/>
    <mergeCell ref="BK25:CN25"/>
    <mergeCell ref="F27:AA27"/>
    <mergeCell ref="AB27:BJ27"/>
    <mergeCell ref="F31:AA31"/>
    <mergeCell ref="AB31:BJ31"/>
    <mergeCell ref="BK31:CN31"/>
    <mergeCell ref="A30:E30"/>
    <mergeCell ref="F30:AA30"/>
    <mergeCell ref="AB30:BJ30"/>
    <mergeCell ref="BK30:CN30"/>
    <mergeCell ref="A45:E45"/>
    <mergeCell ref="F45:AA45"/>
    <mergeCell ref="BK45:CN45"/>
    <mergeCell ref="BK44:CN44"/>
    <mergeCell ref="AB43:BJ43"/>
    <mergeCell ref="F43:AA43"/>
    <mergeCell ref="BK43:CN43"/>
    <mergeCell ref="BK47:CN47"/>
    <mergeCell ref="A49:E49"/>
    <mergeCell ref="A50:E50"/>
    <mergeCell ref="F50:AA50"/>
    <mergeCell ref="AB50:BJ50"/>
    <mergeCell ref="BK50:CN50"/>
    <mergeCell ref="A47:E47"/>
    <mergeCell ref="A51:E51"/>
    <mergeCell ref="F51:AA51"/>
    <mergeCell ref="AB51:BJ51"/>
    <mergeCell ref="BK51:CN51"/>
    <mergeCell ref="A48:E48"/>
    <mergeCell ref="F48:AA48"/>
    <mergeCell ref="AB48:BJ48"/>
    <mergeCell ref="BK48:CN48"/>
    <mergeCell ref="F49:AA49"/>
    <mergeCell ref="BK49:CN49"/>
    <mergeCell ref="A44:E44"/>
    <mergeCell ref="F44:AA44"/>
    <mergeCell ref="AB44:BJ44"/>
    <mergeCell ref="A43:E43"/>
    <mergeCell ref="AB28:BJ28"/>
    <mergeCell ref="AB49:BJ49"/>
    <mergeCell ref="BK46:CN46"/>
    <mergeCell ref="F47:AA47"/>
    <mergeCell ref="AB47:BJ47"/>
    <mergeCell ref="A42:E42"/>
    <mergeCell ref="F42:AA42"/>
    <mergeCell ref="AB42:BJ42"/>
    <mergeCell ref="AC4:CJ4"/>
    <mergeCell ref="BK29:CN29"/>
    <mergeCell ref="AB29:BJ29"/>
    <mergeCell ref="F29:AA29"/>
    <mergeCell ref="BK20:CN20"/>
    <mergeCell ref="BK35:CN35"/>
    <mergeCell ref="BK37:CN37"/>
    <mergeCell ref="AB20:BJ20"/>
    <mergeCell ref="F20:AA20"/>
    <mergeCell ref="AC6:CJ6"/>
    <mergeCell ref="AB18:BJ18"/>
    <mergeCell ref="F19:AA19"/>
    <mergeCell ref="F28:AA28"/>
    <mergeCell ref="AB19:BJ19"/>
    <mergeCell ref="BK15:CN15"/>
    <mergeCell ref="F13:AA13"/>
    <mergeCell ref="AB13:BJ13"/>
  </mergeCells>
  <pageMargins left="0.19685039370078741" right="0" top="0.59055118110236227" bottom="0.39370078740157483" header="0.19685039370078741" footer="0.19685039370078741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КСЕНИЯ</cp:lastModifiedBy>
  <cp:lastPrinted>2018-03-12T06:28:22Z</cp:lastPrinted>
  <dcterms:created xsi:type="dcterms:W3CDTF">2016-04-15T09:12:22Z</dcterms:created>
  <dcterms:modified xsi:type="dcterms:W3CDTF">2018-04-23T07:11:02Z</dcterms:modified>
</cp:coreProperties>
</file>